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rosova\Desktop\Litomysl\G_Soupis prací - neoceněný\"/>
    </mc:Choice>
  </mc:AlternateContent>
  <bookViews>
    <workbookView xWindow="28680" yWindow="-120" windowWidth="23250" windowHeight="1317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Pol'!$A$1:$X$53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V37" i="12" s="1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Q37" i="12" s="1"/>
  <c r="V41" i="12"/>
  <c r="AE43" i="12"/>
  <c r="F40" i="1" s="1"/>
  <c r="I19" i="1"/>
  <c r="I17" i="1"/>
  <c r="I16" i="1"/>
  <c r="K8" i="12" l="1"/>
  <c r="F39" i="1"/>
  <c r="F41" i="1"/>
  <c r="AF43" i="12"/>
  <c r="V8" i="12"/>
  <c r="I8" i="12"/>
  <c r="G8" i="12"/>
  <c r="Q8" i="12"/>
  <c r="K37" i="12"/>
  <c r="I37" i="12"/>
  <c r="O37" i="12"/>
  <c r="O8" i="12"/>
  <c r="M37" i="12"/>
  <c r="G37" i="12"/>
  <c r="I50" i="1" s="1"/>
  <c r="I20" i="1" s="1"/>
  <c r="M12" i="12"/>
  <c r="M8" i="12" s="1"/>
  <c r="J28" i="1"/>
  <c r="J26" i="1"/>
  <c r="G38" i="1"/>
  <c r="F38" i="1"/>
  <c r="J23" i="1"/>
  <c r="J24" i="1"/>
  <c r="J25" i="1"/>
  <c r="J27" i="1"/>
  <c r="E24" i="1"/>
  <c r="E26" i="1"/>
  <c r="G43" i="12" l="1"/>
  <c r="I49" i="1"/>
  <c r="F42" i="1"/>
  <c r="G40" i="1"/>
  <c r="H40" i="1" s="1"/>
  <c r="I40" i="1" s="1"/>
  <c r="G41" i="1"/>
  <c r="H41" i="1" s="1"/>
  <c r="I41" i="1" s="1"/>
  <c r="G39" i="1"/>
  <c r="G42" i="1" l="1"/>
  <c r="G25" i="1" s="1"/>
  <c r="A25" i="1" s="1"/>
  <c r="A26" i="1" s="1"/>
  <c r="G26" i="1" s="1"/>
  <c r="G23" i="1"/>
  <c r="A23" i="1" s="1"/>
  <c r="A24" i="1" s="1"/>
  <c r="G24" i="1" s="1"/>
  <c r="A27" i="1" s="1"/>
  <c r="A29" i="1" s="1"/>
  <c r="G29" i="1" s="1"/>
  <c r="G27" i="1" s="1"/>
  <c r="I51" i="1"/>
  <c r="I18" i="1"/>
  <c r="I21" i="1" s="1"/>
  <c r="H39" i="1"/>
  <c r="H42" i="1" s="1"/>
  <c r="G28" i="1" l="1"/>
  <c r="I39" i="1"/>
  <c r="I42" i="1" s="1"/>
  <c r="J50" i="1"/>
  <c r="J49" i="1"/>
  <c r="J51" i="1" s="1"/>
  <c r="J40" i="1" l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FilipKucera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<sst xmlns="http://schemas.openxmlformats.org/spreadsheetml/2006/main" count="368" uniqueCount="178">
  <si>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</si>
  <si>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</si>
  <si>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</si>
  <si>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</si>
  <si>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</si>
  <si>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</si>
  <si>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</si>
  <si>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</si>
  <si>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</si>
  <si>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</si>
  <si>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</si>
  <si>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</si>
  <si>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</si>
  <si>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</si>
  <si>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</si>
  <si>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</si>
  <si>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</si>
  <si>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</si>
  <si>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</si>
  <si>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</si>
  <si>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</si>
  <si>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</si>
  <si>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</si>
  <si>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</si>
  <si>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</si>
  <si>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</si>
  <si>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</si>
  <si>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</si>
  <si>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</si>
  <si>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</si>
  <si>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</si>
  <si>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</si>
  <si>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</si>
  <si>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</si>
  <si>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</si>
  <si>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</si>
  <si>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</si>
  <si>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</si>
  <si>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</si>
  <si>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</si>
  <si>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</si>
  <si>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</si>
  <si>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</si>
  <si>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</si>
  <si>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Kamerový systém</t>
  </si>
  <si>
    <t>01</t>
  </si>
  <si>
    <t xml:space="preserve"> LITOMYŠLSKÁ NEMOCNICE, PARKOVIŠTĚ</t>
  </si>
  <si>
    <t>Objekt:</t>
  </si>
  <si>
    <t>Rozpočet:</t>
  </si>
  <si>
    <t>E19/14</t>
  </si>
  <si>
    <t>NPK, a.s., LITOMYŠLSKÁ NEMOCNICE, PARKOVIŠTĚ</t>
  </si>
  <si>
    <t>Pardubický kraj</t>
  </si>
  <si>
    <t>Komenského náměstí 125</t>
  </si>
  <si>
    <t>Pardubice-Pardubice-Staré Město</t>
  </si>
  <si>
    <t>53002</t>
  </si>
  <si>
    <t>70892822</t>
  </si>
  <si>
    <t>CZ70892822</t>
  </si>
  <si>
    <t>Stavba</t>
  </si>
  <si>
    <t>Celkem za stavbu</t>
  </si>
  <si>
    <t>CZK</t>
  </si>
  <si>
    <t>Rekapitulace dílů</t>
  </si>
  <si>
    <t>Typ dílu</t>
  </si>
  <si>
    <t>M22</t>
  </si>
  <si>
    <t>Montáž sdělovací a zabezp. techniky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</si>
  <si>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</si>
  <si>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</si>
  <si>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</si>
  <si>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</si>
  <si>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</si>
  <si>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</si>
  <si>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</si>
  <si>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</si>
  <si>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</si>
  <si>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</si>
  <si>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</si>
  <si>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</si>
  <si>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</si>
  <si>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</si>
  <si>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</si>
  <si>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</si>
  <si>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</si>
  <si>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</si>
  <si>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</si>
  <si>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</si>
  <si>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</si>
  <si>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</si>
  <si>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</si>
  <si>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</si>
  <si>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</si>
  <si>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</si>
  <si>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</si>
  <si>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</si>
  <si>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</si>
  <si>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210810006RT1</t>
  </si>
  <si>
    <t>Kabel CYKY-m 750 V 3 x 2,5 mm2 volně uložený včetně dodávky kabelu</t>
  </si>
  <si>
    <t>m</t>
  </si>
  <si>
    <t>RTS 19/ I</t>
  </si>
  <si>
    <t>Práce</t>
  </si>
  <si>
    <t>POL1_</t>
  </si>
  <si>
    <t>222080101R00</t>
  </si>
  <si>
    <t>Optický kabel v trubce HDPE</t>
  </si>
  <si>
    <t>Indiv</t>
  </si>
  <si>
    <t>222085005R00</t>
  </si>
  <si>
    <t>Trubka HDPE do D40 v kabelové rýze</t>
  </si>
  <si>
    <t>900      RE7</t>
  </si>
  <si>
    <t>Elektromontážní práce-elektromontér v tarifní tř 8 instalace kamer + dat. rozvaděče</t>
  </si>
  <si>
    <t>hod</t>
  </si>
  <si>
    <t>P_kabel_FTP</t>
  </si>
  <si>
    <t>Montáž kabeláže FTP</t>
  </si>
  <si>
    <t>Vlastní</t>
  </si>
  <si>
    <t>PR_02</t>
  </si>
  <si>
    <t>ks</t>
  </si>
  <si>
    <t>SV_01</t>
  </si>
  <si>
    <t>Svařování optického vlákna</t>
  </si>
  <si>
    <t>3457114700R</t>
  </si>
  <si>
    <t>Trubka kabelová chránička KOPOFLEX KF 09040</t>
  </si>
  <si>
    <t>SPCM</t>
  </si>
  <si>
    <t>Specifikace</t>
  </si>
  <si>
    <t>POL3_</t>
  </si>
  <si>
    <t>371201110R</t>
  </si>
  <si>
    <t>Panel rozvodný ACAR 19" 5x230V, 1,5U CZ 3m</t>
  </si>
  <si>
    <t>kus</t>
  </si>
  <si>
    <t>adap_3</t>
  </si>
  <si>
    <t>Adaptér SC SM OS simplex</t>
  </si>
  <si>
    <t>celo_02</t>
  </si>
  <si>
    <t>Čelo optické vany 1U ALU pro 12 SC konektorů</t>
  </si>
  <si>
    <t>DR_02</t>
  </si>
  <si>
    <t>Držák kamery na sloup , materiál: hliník ,barva: bílá, pro průměr sloupu: 67 - 127 mm</t>
  </si>
  <si>
    <t>FTP_01</t>
  </si>
  <si>
    <t xml:space="preserve">Kabel FTP CAT5E PE venkovní </t>
  </si>
  <si>
    <t>HDD_01</t>
  </si>
  <si>
    <t>Pevný disk HDD 3TB, provoz 24/7</t>
  </si>
  <si>
    <t>KAM_2</t>
  </si>
  <si>
    <t>IP kamera 2MPIX  1/2.8" progressive scan CMOS sensor, venkovní válečková Den/Noc kamera s IR přísvitem 50m</t>
  </si>
  <si>
    <t>KAZETA_02</t>
  </si>
  <si>
    <t>Optická kazeta pro 24 svárů SXOK-24</t>
  </si>
  <si>
    <t>Keyst_02</t>
  </si>
  <si>
    <t xml:space="preserve">Samořezný keystone  CAT5E STP RJ45 </t>
  </si>
  <si>
    <t>NVR_02</t>
  </si>
  <si>
    <t>Digitální záznamové zařízení NVR, 8 kanálové NVR, 2x SATA,  příchozí/odchozí dat. tok 80/160Mbps, HDMI (4K)/VGA (1080p</t>
  </si>
  <si>
    <t>Och_03</t>
  </si>
  <si>
    <t xml:space="preserve">Ochrana sváru Solarix 2.2 x 60mm </t>
  </si>
  <si>
    <t>OP_vana</t>
  </si>
  <si>
    <t xml:space="preserve">Optická vana s výsuvnou policí uzavíratelná klapkami 1U </t>
  </si>
  <si>
    <t>OS_12VL</t>
  </si>
  <si>
    <t>DROP1000 kabel 12vl 9/125 3,8mm LSOH Eca černý SXKO-DROP-12-OS-LSOH</t>
  </si>
  <si>
    <t>Patch P</t>
  </si>
  <si>
    <t xml:space="preserve">Modulární neosazený patch panel 24 portů STP </t>
  </si>
  <si>
    <t>Pik_02</t>
  </si>
  <si>
    <t xml:space="preserve">Pigtail 9/125 SCpc SM OS 1,5m </t>
  </si>
  <si>
    <t>Roz_nas_6U</t>
  </si>
  <si>
    <t>Datový rozvaděč nástěnný jednodílný v provedení 6U a rozměrech 600x500</t>
  </si>
  <si>
    <t>SFP_02</t>
  </si>
  <si>
    <t xml:space="preserve"> SFP optický modul, přenosová rychlost až 1,25Gbit,  SM, vlnová délka 1310/1550 nm, </t>
  </si>
  <si>
    <t>SP_mat</t>
  </si>
  <si>
    <t>Konektory, spojovací materiál</t>
  </si>
  <si>
    <t>kpl</t>
  </si>
  <si>
    <t>SW_42</t>
  </si>
  <si>
    <t xml:space="preserve"> Řízený switch / 24xFE PoE / 2xT / SFP, pro napájení kamer</t>
  </si>
  <si>
    <t>005231010R</t>
  </si>
  <si>
    <t>Revize systému</t>
  </si>
  <si>
    <t>Soubor</t>
  </si>
  <si>
    <t>VRN</t>
  </si>
  <si>
    <t>POL99_8</t>
  </si>
  <si>
    <t>005122021T</t>
  </si>
  <si>
    <t>Mimostaveništní doprava</t>
  </si>
  <si>
    <t>POL99_2</t>
  </si>
  <si>
    <t>1007T</t>
  </si>
  <si>
    <t>PPV</t>
  </si>
  <si>
    <t>PR_01</t>
  </si>
  <si>
    <t>Pomocné práce</t>
  </si>
  <si>
    <t>PR_5</t>
  </si>
  <si>
    <t>Koordinace s ostatnimi profesemi</t>
  </si>
  <si>
    <t>SUM</t>
  </si>
  <si>
    <t>Poznámky uchazeče k zadání</t>
  </si>
  <si>
    <t>POPUZIV</t>
  </si>
  <si>
    <t>END</t>
  </si>
  <si>
    <t>Proměření optické trasy_1 vlákno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</si>
</sst>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5" t="s">
        <v>41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L6" sqref="L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6" t="s">
        <v>4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2"/>
      <c r="B2" s="78" t="s">
        <v>24</v>
      </c>
      <c r="C2" s="79"/>
      <c r="D2" s="80" t="s">
        <v>49</v>
      </c>
      <c r="E2" s="195" t="s">
        <v>50</v>
      </c>
      <c r="F2" s="196"/>
      <c r="G2" s="196"/>
      <c r="H2" s="196"/>
      <c r="I2" s="196"/>
      <c r="J2" s="197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198" t="s">
        <v>46</v>
      </c>
      <c r="F3" s="199"/>
      <c r="G3" s="199"/>
      <c r="H3" s="199"/>
      <c r="I3" s="199"/>
      <c r="J3" s="200"/>
    </row>
    <row r="4" spans="1:15" ht="23.25" customHeight="1" x14ac:dyDescent="0.2">
      <c r="A4" s="76">
        <v>7608</v>
      </c>
      <c r="B4" s="83" t="s">
        <v>48</v>
      </c>
      <c r="C4" s="84"/>
      <c r="D4" s="85" t="s">
        <v>43</v>
      </c>
      <c r="E4" s="208" t="s">
        <v>44</v>
      </c>
      <c r="F4" s="209"/>
      <c r="G4" s="209"/>
      <c r="H4" s="209"/>
      <c r="I4" s="209"/>
      <c r="J4" s="210"/>
    </row>
    <row r="5" spans="1:15" ht="24" customHeight="1" x14ac:dyDescent="0.2">
      <c r="A5" s="2"/>
      <c r="B5" s="31" t="s">
        <v>23</v>
      </c>
      <c r="D5" s="213" t="s">
        <v>51</v>
      </c>
      <c r="E5" s="214"/>
      <c r="F5" s="214"/>
      <c r="G5" s="214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15" t="s">
        <v>52</v>
      </c>
      <c r="E6" s="216"/>
      <c r="F6" s="216"/>
      <c r="G6" s="216"/>
      <c r="H6" s="18" t="s">
        <v>36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17" t="s">
        <v>53</v>
      </c>
      <c r="F7" s="218"/>
      <c r="G7" s="21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2"/>
      <c r="E11" s="202"/>
      <c r="F11" s="202"/>
      <c r="G11" s="202"/>
      <c r="H11" s="18" t="s">
        <v>42</v>
      </c>
      <c r="I11" s="88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36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11"/>
      <c r="F13" s="212"/>
      <c r="G13" s="21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1"/>
      <c r="F15" s="201"/>
      <c r="G15" s="203"/>
      <c r="H15" s="203"/>
      <c r="I15" s="203" t="s">
        <v>31</v>
      </c>
      <c r="J15" s="204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192"/>
      <c r="F16" s="193"/>
      <c r="G16" s="192"/>
      <c r="H16" s="193"/>
      <c r="I16" s="192">
        <f>SUMIF(F49:F50,A16,I49:I50)+SUMIF(F49:F50,"PSU",I49:I50)</f>
        <v>0</v>
      </c>
      <c r="J16" s="194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192"/>
      <c r="F17" s="193"/>
      <c r="G17" s="192"/>
      <c r="H17" s="193"/>
      <c r="I17" s="192">
        <f>SUMIF(F49:F50,A17,I49:I50)</f>
        <v>0</v>
      </c>
      <c r="J17" s="194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192"/>
      <c r="F18" s="193"/>
      <c r="G18" s="192"/>
      <c r="H18" s="193"/>
      <c r="I18" s="192">
        <f>SUMIF(F49:F50,A18,I49:I50)</f>
        <v>0</v>
      </c>
      <c r="J18" s="194"/>
    </row>
    <row r="19" spans="1:10" ht="23.25" customHeight="1" x14ac:dyDescent="0.2">
      <c r="A19" s="141" t="s">
        <v>65</v>
      </c>
      <c r="B19" s="38" t="s">
        <v>29</v>
      </c>
      <c r="C19" s="62"/>
      <c r="D19" s="63"/>
      <c r="E19" s="192"/>
      <c r="F19" s="193"/>
      <c r="G19" s="192"/>
      <c r="H19" s="193"/>
      <c r="I19" s="192">
        <f>SUMIF(F49:F50,A19,I49:I50)</f>
        <v>0</v>
      </c>
      <c r="J19" s="194"/>
    </row>
    <row r="20" spans="1:10" ht="23.25" customHeight="1" x14ac:dyDescent="0.2">
      <c r="A20" s="141" t="s">
        <v>64</v>
      </c>
      <c r="B20" s="38" t="s">
        <v>30</v>
      </c>
      <c r="C20" s="62"/>
      <c r="D20" s="63"/>
      <c r="E20" s="192"/>
      <c r="F20" s="193"/>
      <c r="G20" s="192"/>
      <c r="H20" s="193"/>
      <c r="I20" s="192">
        <f>SUMIF(F49:F50,A20,I49:I50)</f>
        <v>0</v>
      </c>
      <c r="J20" s="194"/>
    </row>
    <row r="21" spans="1:10" ht="23.25" customHeight="1" x14ac:dyDescent="0.2">
      <c r="A21" s="2"/>
      <c r="B21" s="48" t="s">
        <v>31</v>
      </c>
      <c r="C21" s="64"/>
      <c r="D21" s="65"/>
      <c r="E21" s="205"/>
      <c r="F21" s="206"/>
      <c r="G21" s="205"/>
      <c r="H21" s="206"/>
      <c r="I21" s="205">
        <f>SUM(I16:J20)</f>
        <v>0</v>
      </c>
      <c r="J21" s="22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2">
        <f>ZakladDPHSniVypocet</f>
        <v>0</v>
      </c>
      <c r="H23" s="223"/>
      <c r="I23" s="22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0">
        <f>IF(A24&gt;50, ROUNDUP(A23, 0), ROUNDDOWN(A23, 0))</f>
        <v>0</v>
      </c>
      <c r="H24" s="221"/>
      <c r="I24" s="22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2">
        <f>ZakladDPHZaklVypocet</f>
        <v>0</v>
      </c>
      <c r="H25" s="223"/>
      <c r="I25" s="22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89">
        <f>IF(A26&gt;50, ROUNDUP(A25, 0), ROUNDDOWN(A25, 0))</f>
        <v>0</v>
      </c>
      <c r="H26" s="190"/>
      <c r="I26" s="19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1">
        <f>CenaCelkem-(ZakladDPHSni+DPHSni+ZakladDPHZakl+DPHZakl)</f>
        <v>0</v>
      </c>
      <c r="H27" s="191"/>
      <c r="I27" s="191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25</v>
      </c>
      <c r="C28" s="116"/>
      <c r="D28" s="116"/>
      <c r="E28" s="117"/>
      <c r="F28" s="118"/>
      <c r="G28" s="226">
        <f>ZakladDPHSniVypocet+ZakladDPHZaklVypocet</f>
        <v>0</v>
      </c>
      <c r="H28" s="226"/>
      <c r="I28" s="226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37</v>
      </c>
      <c r="C29" s="120"/>
      <c r="D29" s="120"/>
      <c r="E29" s="120"/>
      <c r="F29" s="121"/>
      <c r="G29" s="225">
        <f>IF(A29&gt;50, ROUNDUP(A27, 0), ROUNDDOWN(A27, 0))</f>
        <v>0</v>
      </c>
      <c r="H29" s="225"/>
      <c r="I29" s="225"/>
      <c r="J29" s="122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7"/>
      <c r="E34" s="228"/>
      <c r="G34" s="229"/>
      <c r="H34" s="230"/>
      <c r="I34" s="230"/>
      <c r="J34" s="25"/>
    </row>
    <row r="35" spans="1:10" ht="12.75" customHeight="1" x14ac:dyDescent="0.2">
      <c r="A35" s="2"/>
      <c r="B35" s="2"/>
      <c r="D35" s="219" t="s">
        <v>2</v>
      </c>
      <c r="E35" s="21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233"/>
      <c r="D39" s="233"/>
      <c r="E39" s="233"/>
      <c r="F39" s="102">
        <f>'01 02 Pol'!AE43</f>
        <v>0</v>
      </c>
      <c r="G39" s="103">
        <f>'01 02 Pol'!AF43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 t="s">
        <v>45</v>
      </c>
      <c r="C40" s="234" t="s">
        <v>46</v>
      </c>
      <c r="D40" s="234"/>
      <c r="E40" s="234"/>
      <c r="F40" s="107">
        <f>'01 02 Pol'!AE43</f>
        <v>0</v>
      </c>
      <c r="G40" s="108">
        <f>'01 02 Pol'!AF43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91">
        <v>3</v>
      </c>
      <c r="B41" s="110" t="s">
        <v>43</v>
      </c>
      <c r="C41" s="233" t="s">
        <v>44</v>
      </c>
      <c r="D41" s="233"/>
      <c r="E41" s="233"/>
      <c r="F41" s="111">
        <f>'01 02 Pol'!AE43</f>
        <v>0</v>
      </c>
      <c r="G41" s="104">
        <f>'01 02 Pol'!AF43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91"/>
      <c r="B42" s="235" t="s">
        <v>58</v>
      </c>
      <c r="C42" s="236"/>
      <c r="D42" s="236"/>
      <c r="E42" s="237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 x14ac:dyDescent="0.25">
      <c r="B46" s="123" t="s">
        <v>60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61</v>
      </c>
      <c r="G48" s="130"/>
      <c r="H48" s="130"/>
      <c r="I48" s="130" t="s">
        <v>31</v>
      </c>
      <c r="J48" s="130" t="s">
        <v>0</v>
      </c>
    </row>
    <row r="49" spans="1:10" ht="36.75" customHeight="1" x14ac:dyDescent="0.2">
      <c r="A49" s="126"/>
      <c r="B49" s="131" t="s">
        <v>62</v>
      </c>
      <c r="C49" s="231" t="s">
        <v>63</v>
      </c>
      <c r="D49" s="232"/>
      <c r="E49" s="232"/>
      <c r="F49" s="137" t="s">
        <v>28</v>
      </c>
      <c r="G49" s="138"/>
      <c r="H49" s="138"/>
      <c r="I49" s="138">
        <f>'01 02 Pol'!G8</f>
        <v>0</v>
      </c>
      <c r="J49" s="135" t="str">
        <f>IF(I51=0,"",I49/I51*100)</f>
        <v/>
      </c>
    </row>
    <row r="50" spans="1:10" ht="36.75" customHeight="1" x14ac:dyDescent="0.2">
      <c r="A50" s="126"/>
      <c r="B50" s="131" t="s">
        <v>64</v>
      </c>
      <c r="C50" s="231" t="s">
        <v>30</v>
      </c>
      <c r="D50" s="232"/>
      <c r="E50" s="232"/>
      <c r="F50" s="137" t="s">
        <v>64</v>
      </c>
      <c r="G50" s="138"/>
      <c r="H50" s="138"/>
      <c r="I50" s="138">
        <f>'01 02 Pol'!G37</f>
        <v>0</v>
      </c>
      <c r="J50" s="135" t="str">
        <f>IF(I51=0,"",I50/I51*100)</f>
        <v/>
      </c>
    </row>
    <row r="51" spans="1:10" ht="25.5" customHeight="1" x14ac:dyDescent="0.2">
      <c r="A51" s="127"/>
      <c r="B51" s="132" t="s">
        <v>1</v>
      </c>
      <c r="C51" s="133"/>
      <c r="D51" s="134"/>
      <c r="E51" s="134"/>
      <c r="F51" s="139"/>
      <c r="G51" s="140"/>
      <c r="H51" s="140"/>
      <c r="I51" s="140">
        <f>SUM(I49:I50)</f>
        <v>0</v>
      </c>
      <c r="J51" s="136">
        <f>SUM(J49:J50)</f>
        <v>0</v>
      </c>
    </row>
    <row r="52" spans="1:10" x14ac:dyDescent="0.2">
      <c r="F52" s="89"/>
      <c r="G52" s="89"/>
      <c r="H52" s="89"/>
      <c r="I52" s="89"/>
      <c r="J52" s="90"/>
    </row>
    <row r="53" spans="1:10" x14ac:dyDescent="0.2">
      <c r="F53" s="89"/>
      <c r="G53" s="89"/>
      <c r="H53" s="89"/>
      <c r="I53" s="89"/>
      <c r="J53" s="90"/>
    </row>
    <row r="54" spans="1:10" x14ac:dyDescent="0.2">
      <c r="F54" s="89"/>
      <c r="G54" s="89"/>
      <c r="H54" s="89"/>
      <c r="I54" s="89"/>
      <c r="J54" s="90"/>
    </row>
  </sheetData>
  <sheetProtection algorithmName="SHA-512" hashValue="jHOQpxzikc3XIpp2JlfbPj4ZasPU2p3E/sUU5UWWprmoN5Hc4ai8VfOx4RKwreJX/3gMdEmNCf27Irfp0/6edw==" saltValue="jvAbxweRFo2D2eLm4f6MG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8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9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10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9" sqref="B9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66</v>
      </c>
    </row>
    <row r="2" spans="1:60" ht="24.95" customHeight="1" x14ac:dyDescent="0.2">
      <c r="A2" s="142" t="s">
        <v>8</v>
      </c>
      <c r="B2" s="49" t="s">
        <v>49</v>
      </c>
      <c r="C2" s="255" t="s">
        <v>50</v>
      </c>
      <c r="D2" s="256"/>
      <c r="E2" s="256"/>
      <c r="F2" s="256"/>
      <c r="G2" s="257"/>
      <c r="AG2" t="s">
        <v>67</v>
      </c>
    </row>
    <row r="3" spans="1:60" ht="24.95" customHeight="1" x14ac:dyDescent="0.2">
      <c r="A3" s="142" t="s">
        <v>9</v>
      </c>
      <c r="B3" s="49" t="s">
        <v>45</v>
      </c>
      <c r="C3" s="255" t="s">
        <v>46</v>
      </c>
      <c r="D3" s="256"/>
      <c r="E3" s="256"/>
      <c r="F3" s="256"/>
      <c r="G3" s="257"/>
      <c r="AC3" s="124" t="s">
        <v>67</v>
      </c>
      <c r="AG3" t="s">
        <v>68</v>
      </c>
    </row>
    <row r="4" spans="1:60" ht="24.95" customHeight="1" x14ac:dyDescent="0.2">
      <c r="A4" s="143" t="s">
        <v>10</v>
      </c>
      <c r="B4" s="144" t="s">
        <v>43</v>
      </c>
      <c r="C4" s="258" t="s">
        <v>44</v>
      </c>
      <c r="D4" s="259"/>
      <c r="E4" s="259"/>
      <c r="F4" s="259"/>
      <c r="G4" s="260"/>
      <c r="AG4" t="s">
        <v>69</v>
      </c>
    </row>
    <row r="5" spans="1:60" x14ac:dyDescent="0.2">
      <c r="D5" s="10"/>
    </row>
    <row r="6" spans="1:60" ht="38.25" x14ac:dyDescent="0.2">
      <c r="A6" s="146" t="s">
        <v>70</v>
      </c>
      <c r="B6" s="148" t="s">
        <v>71</v>
      </c>
      <c r="C6" s="148" t="s">
        <v>72</v>
      </c>
      <c r="D6" s="147" t="s">
        <v>73</v>
      </c>
      <c r="E6" s="146" t="s">
        <v>74</v>
      </c>
      <c r="F6" s="145" t="s">
        <v>75</v>
      </c>
      <c r="G6" s="146" t="s">
        <v>31</v>
      </c>
      <c r="H6" s="149" t="s">
        <v>32</v>
      </c>
      <c r="I6" s="149" t="s">
        <v>76</v>
      </c>
      <c r="J6" s="149" t="s">
        <v>33</v>
      </c>
      <c r="K6" s="149" t="s">
        <v>77</v>
      </c>
      <c r="L6" s="149" t="s">
        <v>78</v>
      </c>
      <c r="M6" s="149" t="s">
        <v>79</v>
      </c>
      <c r="N6" s="149" t="s">
        <v>80</v>
      </c>
      <c r="O6" s="149" t="s">
        <v>81</v>
      </c>
      <c r="P6" s="149" t="s">
        <v>82</v>
      </c>
      <c r="Q6" s="149" t="s">
        <v>83</v>
      </c>
      <c r="R6" s="149" t="s">
        <v>84</v>
      </c>
      <c r="S6" s="149" t="s">
        <v>85</v>
      </c>
      <c r="T6" s="149" t="s">
        <v>86</v>
      </c>
      <c r="U6" s="149" t="s">
        <v>87</v>
      </c>
      <c r="V6" s="149" t="s">
        <v>88</v>
      </c>
      <c r="W6" s="149" t="s">
        <v>89</v>
      </c>
      <c r="X6" s="149" t="s">
        <v>90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0" t="s">
        <v>91</v>
      </c>
      <c r="B8" s="161" t="s">
        <v>62</v>
      </c>
      <c r="C8" s="179" t="s">
        <v>63</v>
      </c>
      <c r="D8" s="162"/>
      <c r="E8" s="163"/>
      <c r="F8" s="164"/>
      <c r="G8" s="165">
        <f>SUMIF(AG9:AG36,"&lt;&gt;NOR",G9:G36)</f>
        <v>0</v>
      </c>
      <c r="H8" s="159"/>
      <c r="I8" s="159">
        <f>SUM(I9:I36)</f>
        <v>0</v>
      </c>
      <c r="J8" s="159"/>
      <c r="K8" s="159">
        <f>SUM(K9:K36)</f>
        <v>0</v>
      </c>
      <c r="L8" s="159"/>
      <c r="M8" s="159">
        <f>SUM(M9:M36)</f>
        <v>0</v>
      </c>
      <c r="N8" s="159"/>
      <c r="O8" s="159">
        <f>SUM(O9:O36)</f>
        <v>7.0000000000000007E-2</v>
      </c>
      <c r="P8" s="159"/>
      <c r="Q8" s="159">
        <f>SUM(Q9:Q36)</f>
        <v>0</v>
      </c>
      <c r="R8" s="159"/>
      <c r="S8" s="159"/>
      <c r="T8" s="159"/>
      <c r="U8" s="159"/>
      <c r="V8" s="159">
        <f>SUM(V9:V36)</f>
        <v>54.95</v>
      </c>
      <c r="W8" s="159"/>
      <c r="X8" s="159"/>
      <c r="AG8" t="s">
        <v>92</v>
      </c>
    </row>
    <row r="9" spans="1:60" ht="22.5" outlineLevel="1" x14ac:dyDescent="0.2">
      <c r="A9" s="172">
        <v>1</v>
      </c>
      <c r="B9" s="173" t="s">
        <v>93</v>
      </c>
      <c r="C9" s="180" t="s">
        <v>94</v>
      </c>
      <c r="D9" s="174" t="s">
        <v>95</v>
      </c>
      <c r="E9" s="175">
        <v>185</v>
      </c>
      <c r="F9" s="176"/>
      <c r="G9" s="177">
        <f t="shared" ref="G9:G36" si="0">ROUND(E9*F9,2)</f>
        <v>0</v>
      </c>
      <c r="H9" s="158"/>
      <c r="I9" s="157">
        <f t="shared" ref="I9:I36" si="1">ROUND(E9*H9,2)</f>
        <v>0</v>
      </c>
      <c r="J9" s="158"/>
      <c r="K9" s="157">
        <f t="shared" ref="K9:K36" si="2">ROUND(E9*J9,2)</f>
        <v>0</v>
      </c>
      <c r="L9" s="157">
        <v>21</v>
      </c>
      <c r="M9" s="157">
        <f t="shared" ref="M9:M36" si="3">G9*(1+L9/100)</f>
        <v>0</v>
      </c>
      <c r="N9" s="157">
        <v>2.1000000000000001E-4</v>
      </c>
      <c r="O9" s="157">
        <f t="shared" ref="O9:O36" si="4">ROUND(E9*N9,2)</f>
        <v>0.04</v>
      </c>
      <c r="P9" s="157">
        <v>0</v>
      </c>
      <c r="Q9" s="157">
        <f t="shared" ref="Q9:Q36" si="5">ROUND(E9*P9,2)</f>
        <v>0</v>
      </c>
      <c r="R9" s="157"/>
      <c r="S9" s="157" t="s">
        <v>96</v>
      </c>
      <c r="T9" s="157" t="s">
        <v>96</v>
      </c>
      <c r="U9" s="157">
        <v>0.05</v>
      </c>
      <c r="V9" s="157">
        <f t="shared" ref="V9:V36" si="6">ROUND(E9*U9,2)</f>
        <v>9.25</v>
      </c>
      <c r="W9" s="157"/>
      <c r="X9" s="157" t="s">
        <v>97</v>
      </c>
      <c r="Y9" s="150"/>
      <c r="Z9" s="150"/>
      <c r="AA9" s="150"/>
      <c r="AB9" s="150"/>
      <c r="AC9" s="150"/>
      <c r="AD9" s="150"/>
      <c r="AE9" s="150"/>
      <c r="AF9" s="150"/>
      <c r="AG9" s="150" t="s">
        <v>98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2">
        <v>2</v>
      </c>
      <c r="B10" s="173" t="s">
        <v>99</v>
      </c>
      <c r="C10" s="180" t="s">
        <v>100</v>
      </c>
      <c r="D10" s="174" t="s">
        <v>95</v>
      </c>
      <c r="E10" s="175">
        <v>570</v>
      </c>
      <c r="F10" s="176"/>
      <c r="G10" s="177">
        <f t="shared" si="0"/>
        <v>0</v>
      </c>
      <c r="H10" s="158"/>
      <c r="I10" s="157">
        <f t="shared" si="1"/>
        <v>0</v>
      </c>
      <c r="J10" s="158"/>
      <c r="K10" s="157">
        <f t="shared" si="2"/>
        <v>0</v>
      </c>
      <c r="L10" s="157">
        <v>21</v>
      </c>
      <c r="M10" s="157">
        <f t="shared" si="3"/>
        <v>0</v>
      </c>
      <c r="N10" s="157">
        <v>0</v>
      </c>
      <c r="O10" s="157">
        <f t="shared" si="4"/>
        <v>0</v>
      </c>
      <c r="P10" s="157">
        <v>0</v>
      </c>
      <c r="Q10" s="157">
        <f t="shared" si="5"/>
        <v>0</v>
      </c>
      <c r="R10" s="157"/>
      <c r="S10" s="157" t="s">
        <v>96</v>
      </c>
      <c r="T10" s="157" t="s">
        <v>101</v>
      </c>
      <c r="U10" s="157">
        <v>0.06</v>
      </c>
      <c r="V10" s="157">
        <f t="shared" si="6"/>
        <v>34.200000000000003</v>
      </c>
      <c r="W10" s="157"/>
      <c r="X10" s="157" t="s">
        <v>97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98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2">
        <v>3</v>
      </c>
      <c r="B11" s="173" t="s">
        <v>102</v>
      </c>
      <c r="C11" s="180" t="s">
        <v>103</v>
      </c>
      <c r="D11" s="174" t="s">
        <v>95</v>
      </c>
      <c r="E11" s="175">
        <v>150</v>
      </c>
      <c r="F11" s="176"/>
      <c r="G11" s="177">
        <f t="shared" si="0"/>
        <v>0</v>
      </c>
      <c r="H11" s="158"/>
      <c r="I11" s="157">
        <f t="shared" si="1"/>
        <v>0</v>
      </c>
      <c r="J11" s="158"/>
      <c r="K11" s="157">
        <f t="shared" si="2"/>
        <v>0</v>
      </c>
      <c r="L11" s="157">
        <v>21</v>
      </c>
      <c r="M11" s="157">
        <f t="shared" si="3"/>
        <v>0</v>
      </c>
      <c r="N11" s="157">
        <v>0</v>
      </c>
      <c r="O11" s="157">
        <f t="shared" si="4"/>
        <v>0</v>
      </c>
      <c r="P11" s="157">
        <v>0</v>
      </c>
      <c r="Q11" s="157">
        <f t="shared" si="5"/>
        <v>0</v>
      </c>
      <c r="R11" s="157"/>
      <c r="S11" s="157" t="s">
        <v>96</v>
      </c>
      <c r="T11" s="157" t="s">
        <v>96</v>
      </c>
      <c r="U11" s="157">
        <v>7.6670000000000002E-2</v>
      </c>
      <c r="V11" s="157">
        <f t="shared" si="6"/>
        <v>11.5</v>
      </c>
      <c r="W11" s="157"/>
      <c r="X11" s="157" t="s">
        <v>97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98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1" x14ac:dyDescent="0.2">
      <c r="A12" s="172">
        <v>4</v>
      </c>
      <c r="B12" s="173" t="s">
        <v>104</v>
      </c>
      <c r="C12" s="180" t="s">
        <v>105</v>
      </c>
      <c r="D12" s="174" t="s">
        <v>106</v>
      </c>
      <c r="E12" s="175">
        <v>30</v>
      </c>
      <c r="F12" s="176"/>
      <c r="G12" s="177">
        <f t="shared" si="0"/>
        <v>0</v>
      </c>
      <c r="H12" s="158"/>
      <c r="I12" s="157">
        <f t="shared" si="1"/>
        <v>0</v>
      </c>
      <c r="J12" s="158"/>
      <c r="K12" s="157">
        <f t="shared" si="2"/>
        <v>0</v>
      </c>
      <c r="L12" s="157">
        <v>21</v>
      </c>
      <c r="M12" s="157">
        <f t="shared" si="3"/>
        <v>0</v>
      </c>
      <c r="N12" s="157">
        <v>0</v>
      </c>
      <c r="O12" s="157">
        <f t="shared" si="4"/>
        <v>0</v>
      </c>
      <c r="P12" s="157">
        <v>0</v>
      </c>
      <c r="Q12" s="157">
        <f t="shared" si="5"/>
        <v>0</v>
      </c>
      <c r="R12" s="157"/>
      <c r="S12" s="157" t="s">
        <v>96</v>
      </c>
      <c r="T12" s="157" t="s">
        <v>101</v>
      </c>
      <c r="U12" s="157">
        <v>0</v>
      </c>
      <c r="V12" s="157">
        <f t="shared" si="6"/>
        <v>0</v>
      </c>
      <c r="W12" s="157"/>
      <c r="X12" s="157" t="s">
        <v>97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98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2">
        <v>5</v>
      </c>
      <c r="B13" s="173" t="s">
        <v>107</v>
      </c>
      <c r="C13" s="180" t="s">
        <v>108</v>
      </c>
      <c r="D13" s="174" t="s">
        <v>95</v>
      </c>
      <c r="E13" s="175">
        <v>305</v>
      </c>
      <c r="F13" s="176"/>
      <c r="G13" s="177">
        <f t="shared" si="0"/>
        <v>0</v>
      </c>
      <c r="H13" s="158"/>
      <c r="I13" s="157">
        <f t="shared" si="1"/>
        <v>0</v>
      </c>
      <c r="J13" s="158"/>
      <c r="K13" s="157">
        <f t="shared" si="2"/>
        <v>0</v>
      </c>
      <c r="L13" s="157">
        <v>21</v>
      </c>
      <c r="M13" s="157">
        <f t="shared" si="3"/>
        <v>0</v>
      </c>
      <c r="N13" s="157">
        <v>0</v>
      </c>
      <c r="O13" s="157">
        <f t="shared" si="4"/>
        <v>0</v>
      </c>
      <c r="P13" s="157">
        <v>0</v>
      </c>
      <c r="Q13" s="157">
        <f t="shared" si="5"/>
        <v>0</v>
      </c>
      <c r="R13" s="157"/>
      <c r="S13" s="157" t="s">
        <v>109</v>
      </c>
      <c r="T13" s="157" t="s">
        <v>101</v>
      </c>
      <c r="U13" s="157">
        <v>0</v>
      </c>
      <c r="V13" s="157">
        <f t="shared" si="6"/>
        <v>0</v>
      </c>
      <c r="W13" s="157"/>
      <c r="X13" s="157" t="s">
        <v>97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98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2">
        <v>6</v>
      </c>
      <c r="B14" s="173" t="s">
        <v>110</v>
      </c>
      <c r="C14" s="180" t="s">
        <v>177</v>
      </c>
      <c r="D14" s="174" t="s">
        <v>111</v>
      </c>
      <c r="E14" s="175">
        <v>4</v>
      </c>
      <c r="F14" s="176"/>
      <c r="G14" s="177">
        <f t="shared" si="0"/>
        <v>0</v>
      </c>
      <c r="H14" s="158"/>
      <c r="I14" s="157">
        <f t="shared" si="1"/>
        <v>0</v>
      </c>
      <c r="J14" s="158"/>
      <c r="K14" s="157">
        <f t="shared" si="2"/>
        <v>0</v>
      </c>
      <c r="L14" s="157">
        <v>21</v>
      </c>
      <c r="M14" s="157">
        <f t="shared" si="3"/>
        <v>0</v>
      </c>
      <c r="N14" s="157">
        <v>0</v>
      </c>
      <c r="O14" s="157">
        <f t="shared" si="4"/>
        <v>0</v>
      </c>
      <c r="P14" s="157">
        <v>0</v>
      </c>
      <c r="Q14" s="157">
        <f t="shared" si="5"/>
        <v>0</v>
      </c>
      <c r="R14" s="157"/>
      <c r="S14" s="157" t="s">
        <v>109</v>
      </c>
      <c r="T14" s="157" t="s">
        <v>101</v>
      </c>
      <c r="U14" s="157">
        <v>0</v>
      </c>
      <c r="V14" s="157">
        <f t="shared" si="6"/>
        <v>0</v>
      </c>
      <c r="W14" s="157"/>
      <c r="X14" s="157" t="s">
        <v>97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98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2">
        <v>7</v>
      </c>
      <c r="B15" s="173" t="s">
        <v>112</v>
      </c>
      <c r="C15" s="180" t="s">
        <v>113</v>
      </c>
      <c r="D15" s="174" t="s">
        <v>111</v>
      </c>
      <c r="E15" s="175">
        <v>8</v>
      </c>
      <c r="F15" s="176"/>
      <c r="G15" s="177">
        <f t="shared" si="0"/>
        <v>0</v>
      </c>
      <c r="H15" s="158"/>
      <c r="I15" s="157">
        <f t="shared" si="1"/>
        <v>0</v>
      </c>
      <c r="J15" s="158"/>
      <c r="K15" s="157">
        <f t="shared" si="2"/>
        <v>0</v>
      </c>
      <c r="L15" s="157">
        <v>21</v>
      </c>
      <c r="M15" s="157">
        <f t="shared" si="3"/>
        <v>0</v>
      </c>
      <c r="N15" s="157">
        <v>0</v>
      </c>
      <c r="O15" s="157">
        <f t="shared" si="4"/>
        <v>0</v>
      </c>
      <c r="P15" s="157">
        <v>0</v>
      </c>
      <c r="Q15" s="157">
        <f t="shared" si="5"/>
        <v>0</v>
      </c>
      <c r="R15" s="157"/>
      <c r="S15" s="157" t="s">
        <v>109</v>
      </c>
      <c r="T15" s="157" t="s">
        <v>101</v>
      </c>
      <c r="U15" s="157">
        <v>0</v>
      </c>
      <c r="V15" s="157">
        <f t="shared" si="6"/>
        <v>0</v>
      </c>
      <c r="W15" s="157"/>
      <c r="X15" s="157" t="s">
        <v>97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98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2">
        <v>8</v>
      </c>
      <c r="B16" s="173" t="s">
        <v>114</v>
      </c>
      <c r="C16" s="180" t="s">
        <v>115</v>
      </c>
      <c r="D16" s="174" t="s">
        <v>95</v>
      </c>
      <c r="E16" s="175">
        <v>150</v>
      </c>
      <c r="F16" s="176"/>
      <c r="G16" s="177">
        <f t="shared" si="0"/>
        <v>0</v>
      </c>
      <c r="H16" s="158"/>
      <c r="I16" s="157">
        <f t="shared" si="1"/>
        <v>0</v>
      </c>
      <c r="J16" s="158"/>
      <c r="K16" s="157">
        <f t="shared" si="2"/>
        <v>0</v>
      </c>
      <c r="L16" s="157">
        <v>21</v>
      </c>
      <c r="M16" s="157">
        <f t="shared" si="3"/>
        <v>0</v>
      </c>
      <c r="N16" s="157">
        <v>1.9000000000000001E-4</v>
      </c>
      <c r="O16" s="157">
        <f t="shared" si="4"/>
        <v>0.03</v>
      </c>
      <c r="P16" s="157">
        <v>0</v>
      </c>
      <c r="Q16" s="157">
        <f t="shared" si="5"/>
        <v>0</v>
      </c>
      <c r="R16" s="157" t="s">
        <v>116</v>
      </c>
      <c r="S16" s="157" t="s">
        <v>96</v>
      </c>
      <c r="T16" s="157" t="s">
        <v>96</v>
      </c>
      <c r="U16" s="157">
        <v>0</v>
      </c>
      <c r="V16" s="157">
        <f t="shared" si="6"/>
        <v>0</v>
      </c>
      <c r="W16" s="157"/>
      <c r="X16" s="157" t="s">
        <v>117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118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2">
        <v>9</v>
      </c>
      <c r="B17" s="173" t="s">
        <v>119</v>
      </c>
      <c r="C17" s="180" t="s">
        <v>120</v>
      </c>
      <c r="D17" s="174" t="s">
        <v>121</v>
      </c>
      <c r="E17" s="175">
        <v>1</v>
      </c>
      <c r="F17" s="176"/>
      <c r="G17" s="177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21</v>
      </c>
      <c r="M17" s="157">
        <f t="shared" si="3"/>
        <v>0</v>
      </c>
      <c r="N17" s="157">
        <v>0</v>
      </c>
      <c r="O17" s="157">
        <f t="shared" si="4"/>
        <v>0</v>
      </c>
      <c r="P17" s="157">
        <v>0</v>
      </c>
      <c r="Q17" s="157">
        <f t="shared" si="5"/>
        <v>0</v>
      </c>
      <c r="R17" s="157" t="s">
        <v>116</v>
      </c>
      <c r="S17" s="157" t="s">
        <v>96</v>
      </c>
      <c r="T17" s="157" t="s">
        <v>96</v>
      </c>
      <c r="U17" s="157">
        <v>0</v>
      </c>
      <c r="V17" s="157">
        <f t="shared" si="6"/>
        <v>0</v>
      </c>
      <c r="W17" s="157"/>
      <c r="X17" s="157" t="s">
        <v>117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118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2">
        <v>10</v>
      </c>
      <c r="B18" s="173" t="s">
        <v>122</v>
      </c>
      <c r="C18" s="180" t="s">
        <v>123</v>
      </c>
      <c r="D18" s="174" t="s">
        <v>111</v>
      </c>
      <c r="E18" s="175">
        <v>8</v>
      </c>
      <c r="F18" s="176"/>
      <c r="G18" s="177">
        <f t="shared" si="0"/>
        <v>0</v>
      </c>
      <c r="H18" s="158"/>
      <c r="I18" s="157">
        <f t="shared" si="1"/>
        <v>0</v>
      </c>
      <c r="J18" s="158"/>
      <c r="K18" s="157">
        <f t="shared" si="2"/>
        <v>0</v>
      </c>
      <c r="L18" s="157">
        <v>21</v>
      </c>
      <c r="M18" s="157">
        <f t="shared" si="3"/>
        <v>0</v>
      </c>
      <c r="N18" s="157">
        <v>0</v>
      </c>
      <c r="O18" s="157">
        <f t="shared" si="4"/>
        <v>0</v>
      </c>
      <c r="P18" s="157">
        <v>0</v>
      </c>
      <c r="Q18" s="157">
        <f t="shared" si="5"/>
        <v>0</v>
      </c>
      <c r="R18" s="157"/>
      <c r="S18" s="157" t="s">
        <v>109</v>
      </c>
      <c r="T18" s="157" t="s">
        <v>101</v>
      </c>
      <c r="U18" s="157">
        <v>0</v>
      </c>
      <c r="V18" s="157">
        <f t="shared" si="6"/>
        <v>0</v>
      </c>
      <c r="W18" s="157"/>
      <c r="X18" s="157" t="s">
        <v>117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118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2">
        <v>11</v>
      </c>
      <c r="B19" s="173" t="s">
        <v>124</v>
      </c>
      <c r="C19" s="180" t="s">
        <v>125</v>
      </c>
      <c r="D19" s="174" t="s">
        <v>111</v>
      </c>
      <c r="E19" s="175">
        <v>2</v>
      </c>
      <c r="F19" s="176"/>
      <c r="G19" s="177">
        <f t="shared" si="0"/>
        <v>0</v>
      </c>
      <c r="H19" s="158"/>
      <c r="I19" s="157">
        <f t="shared" si="1"/>
        <v>0</v>
      </c>
      <c r="J19" s="158"/>
      <c r="K19" s="157">
        <f t="shared" si="2"/>
        <v>0</v>
      </c>
      <c r="L19" s="157">
        <v>21</v>
      </c>
      <c r="M19" s="157">
        <f t="shared" si="3"/>
        <v>0</v>
      </c>
      <c r="N19" s="157">
        <v>0</v>
      </c>
      <c r="O19" s="157">
        <f t="shared" si="4"/>
        <v>0</v>
      </c>
      <c r="P19" s="157">
        <v>0</v>
      </c>
      <c r="Q19" s="157">
        <f t="shared" si="5"/>
        <v>0</v>
      </c>
      <c r="R19" s="157"/>
      <c r="S19" s="157" t="s">
        <v>109</v>
      </c>
      <c r="T19" s="157" t="s">
        <v>101</v>
      </c>
      <c r="U19" s="157">
        <v>0</v>
      </c>
      <c r="V19" s="157">
        <f t="shared" si="6"/>
        <v>0</v>
      </c>
      <c r="W19" s="157"/>
      <c r="X19" s="157" t="s">
        <v>117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118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2.5" outlineLevel="1" x14ac:dyDescent="0.2">
      <c r="A20" s="172">
        <v>12</v>
      </c>
      <c r="B20" s="173" t="s">
        <v>126</v>
      </c>
      <c r="C20" s="180" t="s">
        <v>127</v>
      </c>
      <c r="D20" s="174" t="s">
        <v>111</v>
      </c>
      <c r="E20" s="175">
        <v>5</v>
      </c>
      <c r="F20" s="176"/>
      <c r="G20" s="177">
        <f t="shared" si="0"/>
        <v>0</v>
      </c>
      <c r="H20" s="158"/>
      <c r="I20" s="157">
        <f t="shared" si="1"/>
        <v>0</v>
      </c>
      <c r="J20" s="158"/>
      <c r="K20" s="157">
        <f t="shared" si="2"/>
        <v>0</v>
      </c>
      <c r="L20" s="157">
        <v>21</v>
      </c>
      <c r="M20" s="157">
        <f t="shared" si="3"/>
        <v>0</v>
      </c>
      <c r="N20" s="157">
        <v>0</v>
      </c>
      <c r="O20" s="157">
        <f t="shared" si="4"/>
        <v>0</v>
      </c>
      <c r="P20" s="157">
        <v>0</v>
      </c>
      <c r="Q20" s="157">
        <f t="shared" si="5"/>
        <v>0</v>
      </c>
      <c r="R20" s="157"/>
      <c r="S20" s="157" t="s">
        <v>109</v>
      </c>
      <c r="T20" s="157" t="s">
        <v>101</v>
      </c>
      <c r="U20" s="157">
        <v>0</v>
      </c>
      <c r="V20" s="157">
        <f t="shared" si="6"/>
        <v>0</v>
      </c>
      <c r="W20" s="157"/>
      <c r="X20" s="157" t="s">
        <v>117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118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2">
        <v>13</v>
      </c>
      <c r="B21" s="173" t="s">
        <v>128</v>
      </c>
      <c r="C21" s="180" t="s">
        <v>129</v>
      </c>
      <c r="D21" s="174" t="s">
        <v>95</v>
      </c>
      <c r="E21" s="175">
        <v>305</v>
      </c>
      <c r="F21" s="176"/>
      <c r="G21" s="177">
        <f t="shared" si="0"/>
        <v>0</v>
      </c>
      <c r="H21" s="158"/>
      <c r="I21" s="157">
        <f t="shared" si="1"/>
        <v>0</v>
      </c>
      <c r="J21" s="158"/>
      <c r="K21" s="157">
        <f t="shared" si="2"/>
        <v>0</v>
      </c>
      <c r="L21" s="157">
        <v>21</v>
      </c>
      <c r="M21" s="157">
        <f t="shared" si="3"/>
        <v>0</v>
      </c>
      <c r="N21" s="157">
        <v>0</v>
      </c>
      <c r="O21" s="157">
        <f t="shared" si="4"/>
        <v>0</v>
      </c>
      <c r="P21" s="157">
        <v>0</v>
      </c>
      <c r="Q21" s="157">
        <f t="shared" si="5"/>
        <v>0</v>
      </c>
      <c r="R21" s="157"/>
      <c r="S21" s="157" t="s">
        <v>109</v>
      </c>
      <c r="T21" s="157" t="s">
        <v>101</v>
      </c>
      <c r="U21" s="157">
        <v>0</v>
      </c>
      <c r="V21" s="157">
        <f t="shared" si="6"/>
        <v>0</v>
      </c>
      <c r="W21" s="157"/>
      <c r="X21" s="157" t="s">
        <v>117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118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2">
        <v>14</v>
      </c>
      <c r="B22" s="173" t="s">
        <v>130</v>
      </c>
      <c r="C22" s="180" t="s">
        <v>131</v>
      </c>
      <c r="D22" s="174" t="s">
        <v>111</v>
      </c>
      <c r="E22" s="175">
        <v>1</v>
      </c>
      <c r="F22" s="176"/>
      <c r="G22" s="177">
        <f t="shared" si="0"/>
        <v>0</v>
      </c>
      <c r="H22" s="158"/>
      <c r="I22" s="157">
        <f t="shared" si="1"/>
        <v>0</v>
      </c>
      <c r="J22" s="158"/>
      <c r="K22" s="157">
        <f t="shared" si="2"/>
        <v>0</v>
      </c>
      <c r="L22" s="157">
        <v>21</v>
      </c>
      <c r="M22" s="157">
        <f t="shared" si="3"/>
        <v>0</v>
      </c>
      <c r="N22" s="157">
        <v>0</v>
      </c>
      <c r="O22" s="157">
        <f t="shared" si="4"/>
        <v>0</v>
      </c>
      <c r="P22" s="157">
        <v>0</v>
      </c>
      <c r="Q22" s="157">
        <f t="shared" si="5"/>
        <v>0</v>
      </c>
      <c r="R22" s="157"/>
      <c r="S22" s="157" t="s">
        <v>109</v>
      </c>
      <c r="T22" s="157" t="s">
        <v>101</v>
      </c>
      <c r="U22" s="157">
        <v>0</v>
      </c>
      <c r="V22" s="157">
        <f t="shared" si="6"/>
        <v>0</v>
      </c>
      <c r="W22" s="157"/>
      <c r="X22" s="157" t="s">
        <v>117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118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33.75" outlineLevel="1" x14ac:dyDescent="0.2">
      <c r="A23" s="172">
        <v>15</v>
      </c>
      <c r="B23" s="173" t="s">
        <v>132</v>
      </c>
      <c r="C23" s="180" t="s">
        <v>133</v>
      </c>
      <c r="D23" s="174" t="s">
        <v>111</v>
      </c>
      <c r="E23" s="175">
        <v>5</v>
      </c>
      <c r="F23" s="176"/>
      <c r="G23" s="177">
        <f t="shared" si="0"/>
        <v>0</v>
      </c>
      <c r="H23" s="158"/>
      <c r="I23" s="157">
        <f t="shared" si="1"/>
        <v>0</v>
      </c>
      <c r="J23" s="158"/>
      <c r="K23" s="157">
        <f t="shared" si="2"/>
        <v>0</v>
      </c>
      <c r="L23" s="157">
        <v>21</v>
      </c>
      <c r="M23" s="157">
        <f t="shared" si="3"/>
        <v>0</v>
      </c>
      <c r="N23" s="157">
        <v>0</v>
      </c>
      <c r="O23" s="157">
        <f t="shared" si="4"/>
        <v>0</v>
      </c>
      <c r="P23" s="157">
        <v>0</v>
      </c>
      <c r="Q23" s="157">
        <f t="shared" si="5"/>
        <v>0</v>
      </c>
      <c r="R23" s="157"/>
      <c r="S23" s="157" t="s">
        <v>109</v>
      </c>
      <c r="T23" s="157" t="s">
        <v>101</v>
      </c>
      <c r="U23" s="157">
        <v>0</v>
      </c>
      <c r="V23" s="157">
        <f t="shared" si="6"/>
        <v>0</v>
      </c>
      <c r="W23" s="157"/>
      <c r="X23" s="157" t="s">
        <v>117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118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2">
        <v>16</v>
      </c>
      <c r="B24" s="173" t="s">
        <v>134</v>
      </c>
      <c r="C24" s="180" t="s">
        <v>135</v>
      </c>
      <c r="D24" s="174" t="s">
        <v>111</v>
      </c>
      <c r="E24" s="175">
        <v>2</v>
      </c>
      <c r="F24" s="176"/>
      <c r="G24" s="177">
        <f t="shared" si="0"/>
        <v>0</v>
      </c>
      <c r="H24" s="158"/>
      <c r="I24" s="157">
        <f t="shared" si="1"/>
        <v>0</v>
      </c>
      <c r="J24" s="158"/>
      <c r="K24" s="157">
        <f t="shared" si="2"/>
        <v>0</v>
      </c>
      <c r="L24" s="157">
        <v>21</v>
      </c>
      <c r="M24" s="157">
        <f t="shared" si="3"/>
        <v>0</v>
      </c>
      <c r="N24" s="157">
        <v>0</v>
      </c>
      <c r="O24" s="157">
        <f t="shared" si="4"/>
        <v>0</v>
      </c>
      <c r="P24" s="157">
        <v>0</v>
      </c>
      <c r="Q24" s="157">
        <f t="shared" si="5"/>
        <v>0</v>
      </c>
      <c r="R24" s="157"/>
      <c r="S24" s="157" t="s">
        <v>109</v>
      </c>
      <c r="T24" s="157" t="s">
        <v>101</v>
      </c>
      <c r="U24" s="157">
        <v>0</v>
      </c>
      <c r="V24" s="157">
        <f t="shared" si="6"/>
        <v>0</v>
      </c>
      <c r="W24" s="157"/>
      <c r="X24" s="157" t="s">
        <v>117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118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2">
        <v>17</v>
      </c>
      <c r="B25" s="173" t="s">
        <v>136</v>
      </c>
      <c r="C25" s="180" t="s">
        <v>137</v>
      </c>
      <c r="D25" s="174" t="s">
        <v>111</v>
      </c>
      <c r="E25" s="175">
        <v>6</v>
      </c>
      <c r="F25" s="176"/>
      <c r="G25" s="177">
        <f t="shared" si="0"/>
        <v>0</v>
      </c>
      <c r="H25" s="158"/>
      <c r="I25" s="157">
        <f t="shared" si="1"/>
        <v>0</v>
      </c>
      <c r="J25" s="158"/>
      <c r="K25" s="157">
        <f t="shared" si="2"/>
        <v>0</v>
      </c>
      <c r="L25" s="157">
        <v>21</v>
      </c>
      <c r="M25" s="157">
        <f t="shared" si="3"/>
        <v>0</v>
      </c>
      <c r="N25" s="157">
        <v>0</v>
      </c>
      <c r="O25" s="157">
        <f t="shared" si="4"/>
        <v>0</v>
      </c>
      <c r="P25" s="157">
        <v>0</v>
      </c>
      <c r="Q25" s="157">
        <f t="shared" si="5"/>
        <v>0</v>
      </c>
      <c r="R25" s="157"/>
      <c r="S25" s="157" t="s">
        <v>109</v>
      </c>
      <c r="T25" s="157" t="s">
        <v>101</v>
      </c>
      <c r="U25" s="157">
        <v>0</v>
      </c>
      <c r="V25" s="157">
        <f t="shared" si="6"/>
        <v>0</v>
      </c>
      <c r="W25" s="157"/>
      <c r="X25" s="157" t="s">
        <v>117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118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33.75" outlineLevel="1" x14ac:dyDescent="0.2">
      <c r="A26" s="172">
        <v>18</v>
      </c>
      <c r="B26" s="173" t="s">
        <v>138</v>
      </c>
      <c r="C26" s="180" t="s">
        <v>139</v>
      </c>
      <c r="D26" s="174" t="s">
        <v>111</v>
      </c>
      <c r="E26" s="175">
        <v>1</v>
      </c>
      <c r="F26" s="176"/>
      <c r="G26" s="177">
        <f t="shared" si="0"/>
        <v>0</v>
      </c>
      <c r="H26" s="158"/>
      <c r="I26" s="157">
        <f t="shared" si="1"/>
        <v>0</v>
      </c>
      <c r="J26" s="158"/>
      <c r="K26" s="157">
        <f t="shared" si="2"/>
        <v>0</v>
      </c>
      <c r="L26" s="157">
        <v>21</v>
      </c>
      <c r="M26" s="157">
        <f t="shared" si="3"/>
        <v>0</v>
      </c>
      <c r="N26" s="157">
        <v>0</v>
      </c>
      <c r="O26" s="157">
        <f t="shared" si="4"/>
        <v>0</v>
      </c>
      <c r="P26" s="157">
        <v>0</v>
      </c>
      <c r="Q26" s="157">
        <f t="shared" si="5"/>
        <v>0</v>
      </c>
      <c r="R26" s="157"/>
      <c r="S26" s="157" t="s">
        <v>109</v>
      </c>
      <c r="T26" s="157" t="s">
        <v>101</v>
      </c>
      <c r="U26" s="157">
        <v>0</v>
      </c>
      <c r="V26" s="157">
        <f t="shared" si="6"/>
        <v>0</v>
      </c>
      <c r="W26" s="157"/>
      <c r="X26" s="157" t="s">
        <v>117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118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2">
        <v>19</v>
      </c>
      <c r="B27" s="173" t="s">
        <v>140</v>
      </c>
      <c r="C27" s="180" t="s">
        <v>141</v>
      </c>
      <c r="D27" s="174" t="s">
        <v>111</v>
      </c>
      <c r="E27" s="175">
        <v>8</v>
      </c>
      <c r="F27" s="176"/>
      <c r="G27" s="177">
        <f t="shared" si="0"/>
        <v>0</v>
      </c>
      <c r="H27" s="158"/>
      <c r="I27" s="157">
        <f t="shared" si="1"/>
        <v>0</v>
      </c>
      <c r="J27" s="158"/>
      <c r="K27" s="157">
        <f t="shared" si="2"/>
        <v>0</v>
      </c>
      <c r="L27" s="157">
        <v>21</v>
      </c>
      <c r="M27" s="157">
        <f t="shared" si="3"/>
        <v>0</v>
      </c>
      <c r="N27" s="157">
        <v>0</v>
      </c>
      <c r="O27" s="157">
        <f t="shared" si="4"/>
        <v>0</v>
      </c>
      <c r="P27" s="157">
        <v>0</v>
      </c>
      <c r="Q27" s="157">
        <f t="shared" si="5"/>
        <v>0</v>
      </c>
      <c r="R27" s="157"/>
      <c r="S27" s="157" t="s">
        <v>109</v>
      </c>
      <c r="T27" s="157" t="s">
        <v>101</v>
      </c>
      <c r="U27" s="157">
        <v>0</v>
      </c>
      <c r="V27" s="157">
        <f t="shared" si="6"/>
        <v>0</v>
      </c>
      <c r="W27" s="157"/>
      <c r="X27" s="157" t="s">
        <v>117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118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72">
        <v>20</v>
      </c>
      <c r="B28" s="173" t="s">
        <v>142</v>
      </c>
      <c r="C28" s="180" t="s">
        <v>143</v>
      </c>
      <c r="D28" s="174" t="s">
        <v>111</v>
      </c>
      <c r="E28" s="175">
        <v>2</v>
      </c>
      <c r="F28" s="176"/>
      <c r="G28" s="177">
        <f t="shared" si="0"/>
        <v>0</v>
      </c>
      <c r="H28" s="158"/>
      <c r="I28" s="157">
        <f t="shared" si="1"/>
        <v>0</v>
      </c>
      <c r="J28" s="158"/>
      <c r="K28" s="157">
        <f t="shared" si="2"/>
        <v>0</v>
      </c>
      <c r="L28" s="157">
        <v>21</v>
      </c>
      <c r="M28" s="157">
        <f t="shared" si="3"/>
        <v>0</v>
      </c>
      <c r="N28" s="157">
        <v>0</v>
      </c>
      <c r="O28" s="157">
        <f t="shared" si="4"/>
        <v>0</v>
      </c>
      <c r="P28" s="157">
        <v>0</v>
      </c>
      <c r="Q28" s="157">
        <f t="shared" si="5"/>
        <v>0</v>
      </c>
      <c r="R28" s="157"/>
      <c r="S28" s="157" t="s">
        <v>109</v>
      </c>
      <c r="T28" s="157" t="s">
        <v>101</v>
      </c>
      <c r="U28" s="157">
        <v>0</v>
      </c>
      <c r="V28" s="157">
        <f t="shared" si="6"/>
        <v>0</v>
      </c>
      <c r="W28" s="157"/>
      <c r="X28" s="157" t="s">
        <v>117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118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72">
        <v>21</v>
      </c>
      <c r="B29" s="173" t="s">
        <v>144</v>
      </c>
      <c r="C29" s="180" t="s">
        <v>145</v>
      </c>
      <c r="D29" s="174" t="s">
        <v>95</v>
      </c>
      <c r="E29" s="175">
        <v>570</v>
      </c>
      <c r="F29" s="176"/>
      <c r="G29" s="177">
        <f t="shared" si="0"/>
        <v>0</v>
      </c>
      <c r="H29" s="158"/>
      <c r="I29" s="157">
        <f t="shared" si="1"/>
        <v>0</v>
      </c>
      <c r="J29" s="158"/>
      <c r="K29" s="157">
        <f t="shared" si="2"/>
        <v>0</v>
      </c>
      <c r="L29" s="157">
        <v>21</v>
      </c>
      <c r="M29" s="157">
        <f t="shared" si="3"/>
        <v>0</v>
      </c>
      <c r="N29" s="157">
        <v>0</v>
      </c>
      <c r="O29" s="157">
        <f t="shared" si="4"/>
        <v>0</v>
      </c>
      <c r="P29" s="157">
        <v>0</v>
      </c>
      <c r="Q29" s="157">
        <f t="shared" si="5"/>
        <v>0</v>
      </c>
      <c r="R29" s="157"/>
      <c r="S29" s="157" t="s">
        <v>109</v>
      </c>
      <c r="T29" s="157" t="s">
        <v>101</v>
      </c>
      <c r="U29" s="157">
        <v>0</v>
      </c>
      <c r="V29" s="157">
        <f t="shared" si="6"/>
        <v>0</v>
      </c>
      <c r="W29" s="157"/>
      <c r="X29" s="157" t="s">
        <v>117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118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2">
        <v>22</v>
      </c>
      <c r="B30" s="173" t="s">
        <v>146</v>
      </c>
      <c r="C30" s="180" t="s">
        <v>147</v>
      </c>
      <c r="D30" s="174" t="s">
        <v>111</v>
      </c>
      <c r="E30" s="175">
        <v>1</v>
      </c>
      <c r="F30" s="176"/>
      <c r="G30" s="177">
        <f t="shared" si="0"/>
        <v>0</v>
      </c>
      <c r="H30" s="158"/>
      <c r="I30" s="157">
        <f t="shared" si="1"/>
        <v>0</v>
      </c>
      <c r="J30" s="158"/>
      <c r="K30" s="157">
        <f t="shared" si="2"/>
        <v>0</v>
      </c>
      <c r="L30" s="157">
        <v>21</v>
      </c>
      <c r="M30" s="157">
        <f t="shared" si="3"/>
        <v>0</v>
      </c>
      <c r="N30" s="157">
        <v>0</v>
      </c>
      <c r="O30" s="157">
        <f t="shared" si="4"/>
        <v>0</v>
      </c>
      <c r="P30" s="157">
        <v>0</v>
      </c>
      <c r="Q30" s="157">
        <f t="shared" si="5"/>
        <v>0</v>
      </c>
      <c r="R30" s="157"/>
      <c r="S30" s="157" t="s">
        <v>109</v>
      </c>
      <c r="T30" s="157" t="s">
        <v>101</v>
      </c>
      <c r="U30" s="157">
        <v>0</v>
      </c>
      <c r="V30" s="157">
        <f t="shared" si="6"/>
        <v>0</v>
      </c>
      <c r="W30" s="157"/>
      <c r="X30" s="157" t="s">
        <v>117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118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2">
        <v>23</v>
      </c>
      <c r="B31" s="173" t="s">
        <v>148</v>
      </c>
      <c r="C31" s="180" t="s">
        <v>149</v>
      </c>
      <c r="D31" s="174" t="s">
        <v>111</v>
      </c>
      <c r="E31" s="175">
        <v>8</v>
      </c>
      <c r="F31" s="176"/>
      <c r="G31" s="177">
        <f t="shared" si="0"/>
        <v>0</v>
      </c>
      <c r="H31" s="158"/>
      <c r="I31" s="157">
        <f t="shared" si="1"/>
        <v>0</v>
      </c>
      <c r="J31" s="158"/>
      <c r="K31" s="157">
        <f t="shared" si="2"/>
        <v>0</v>
      </c>
      <c r="L31" s="157">
        <v>21</v>
      </c>
      <c r="M31" s="157">
        <f t="shared" si="3"/>
        <v>0</v>
      </c>
      <c r="N31" s="157">
        <v>0</v>
      </c>
      <c r="O31" s="157">
        <f t="shared" si="4"/>
        <v>0</v>
      </c>
      <c r="P31" s="157">
        <v>0</v>
      </c>
      <c r="Q31" s="157">
        <f t="shared" si="5"/>
        <v>0</v>
      </c>
      <c r="R31" s="157"/>
      <c r="S31" s="157" t="s">
        <v>109</v>
      </c>
      <c r="T31" s="157" t="s">
        <v>101</v>
      </c>
      <c r="U31" s="157">
        <v>0</v>
      </c>
      <c r="V31" s="157">
        <f t="shared" si="6"/>
        <v>0</v>
      </c>
      <c r="W31" s="157"/>
      <c r="X31" s="157" t="s">
        <v>117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118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72">
        <v>24</v>
      </c>
      <c r="B32" s="173" t="s">
        <v>150</v>
      </c>
      <c r="C32" s="180" t="s">
        <v>151</v>
      </c>
      <c r="D32" s="174" t="s">
        <v>111</v>
      </c>
      <c r="E32" s="175">
        <v>1</v>
      </c>
      <c r="F32" s="176"/>
      <c r="G32" s="177">
        <f t="shared" si="0"/>
        <v>0</v>
      </c>
      <c r="H32" s="158"/>
      <c r="I32" s="157">
        <f t="shared" si="1"/>
        <v>0</v>
      </c>
      <c r="J32" s="158"/>
      <c r="K32" s="157">
        <f t="shared" si="2"/>
        <v>0</v>
      </c>
      <c r="L32" s="157">
        <v>21</v>
      </c>
      <c r="M32" s="157">
        <f t="shared" si="3"/>
        <v>0</v>
      </c>
      <c r="N32" s="157">
        <v>0</v>
      </c>
      <c r="O32" s="157">
        <f t="shared" si="4"/>
        <v>0</v>
      </c>
      <c r="P32" s="157">
        <v>0</v>
      </c>
      <c r="Q32" s="157">
        <f t="shared" si="5"/>
        <v>0</v>
      </c>
      <c r="R32" s="157"/>
      <c r="S32" s="157" t="s">
        <v>109</v>
      </c>
      <c r="T32" s="157" t="s">
        <v>101</v>
      </c>
      <c r="U32" s="157">
        <v>0</v>
      </c>
      <c r="V32" s="157">
        <f t="shared" si="6"/>
        <v>0</v>
      </c>
      <c r="W32" s="157"/>
      <c r="X32" s="157" t="s">
        <v>117</v>
      </c>
      <c r="Y32" s="150"/>
      <c r="Z32" s="150"/>
      <c r="AA32" s="150"/>
      <c r="AB32" s="150"/>
      <c r="AC32" s="150"/>
      <c r="AD32" s="150"/>
      <c r="AE32" s="150"/>
      <c r="AF32" s="150"/>
      <c r="AG32" s="150" t="s">
        <v>118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 x14ac:dyDescent="0.2">
      <c r="A33" s="172">
        <v>25</v>
      </c>
      <c r="B33" s="173" t="s">
        <v>152</v>
      </c>
      <c r="C33" s="180" t="s">
        <v>153</v>
      </c>
      <c r="D33" s="174" t="s">
        <v>111</v>
      </c>
      <c r="E33" s="175">
        <v>2</v>
      </c>
      <c r="F33" s="176"/>
      <c r="G33" s="177">
        <f t="shared" si="0"/>
        <v>0</v>
      </c>
      <c r="H33" s="158"/>
      <c r="I33" s="157">
        <f t="shared" si="1"/>
        <v>0</v>
      </c>
      <c r="J33" s="158"/>
      <c r="K33" s="157">
        <f t="shared" si="2"/>
        <v>0</v>
      </c>
      <c r="L33" s="157">
        <v>21</v>
      </c>
      <c r="M33" s="157">
        <f t="shared" si="3"/>
        <v>0</v>
      </c>
      <c r="N33" s="157">
        <v>0</v>
      </c>
      <c r="O33" s="157">
        <f t="shared" si="4"/>
        <v>0</v>
      </c>
      <c r="P33" s="157">
        <v>0</v>
      </c>
      <c r="Q33" s="157">
        <f t="shared" si="5"/>
        <v>0</v>
      </c>
      <c r="R33" s="157"/>
      <c r="S33" s="157" t="s">
        <v>109</v>
      </c>
      <c r="T33" s="157" t="s">
        <v>101</v>
      </c>
      <c r="U33" s="157">
        <v>0</v>
      </c>
      <c r="V33" s="157">
        <f t="shared" si="6"/>
        <v>0</v>
      </c>
      <c r="W33" s="157"/>
      <c r="X33" s="157" t="s">
        <v>117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118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2">
        <v>26</v>
      </c>
      <c r="B34" s="173" t="s">
        <v>154</v>
      </c>
      <c r="C34" s="180" t="s">
        <v>155</v>
      </c>
      <c r="D34" s="174" t="s">
        <v>156</v>
      </c>
      <c r="E34" s="175">
        <v>1</v>
      </c>
      <c r="F34" s="176"/>
      <c r="G34" s="177">
        <f t="shared" si="0"/>
        <v>0</v>
      </c>
      <c r="H34" s="158"/>
      <c r="I34" s="157">
        <f t="shared" si="1"/>
        <v>0</v>
      </c>
      <c r="J34" s="158"/>
      <c r="K34" s="157">
        <f t="shared" si="2"/>
        <v>0</v>
      </c>
      <c r="L34" s="157">
        <v>21</v>
      </c>
      <c r="M34" s="157">
        <f t="shared" si="3"/>
        <v>0</v>
      </c>
      <c r="N34" s="157">
        <v>0</v>
      </c>
      <c r="O34" s="157">
        <f t="shared" si="4"/>
        <v>0</v>
      </c>
      <c r="P34" s="157">
        <v>0</v>
      </c>
      <c r="Q34" s="157">
        <f t="shared" si="5"/>
        <v>0</v>
      </c>
      <c r="R34" s="157"/>
      <c r="S34" s="157" t="s">
        <v>109</v>
      </c>
      <c r="T34" s="157" t="s">
        <v>101</v>
      </c>
      <c r="U34" s="157">
        <v>0</v>
      </c>
      <c r="V34" s="157">
        <f t="shared" si="6"/>
        <v>0</v>
      </c>
      <c r="W34" s="157"/>
      <c r="X34" s="157" t="s">
        <v>117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118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22.5" outlineLevel="1" x14ac:dyDescent="0.2">
      <c r="A35" s="172">
        <v>27</v>
      </c>
      <c r="B35" s="173" t="s">
        <v>157</v>
      </c>
      <c r="C35" s="180" t="s">
        <v>158</v>
      </c>
      <c r="D35" s="174" t="s">
        <v>111</v>
      </c>
      <c r="E35" s="175">
        <v>1</v>
      </c>
      <c r="F35" s="176"/>
      <c r="G35" s="177">
        <f t="shared" si="0"/>
        <v>0</v>
      </c>
      <c r="H35" s="158"/>
      <c r="I35" s="157">
        <f t="shared" si="1"/>
        <v>0</v>
      </c>
      <c r="J35" s="158"/>
      <c r="K35" s="157">
        <f t="shared" si="2"/>
        <v>0</v>
      </c>
      <c r="L35" s="157">
        <v>21</v>
      </c>
      <c r="M35" s="157">
        <f t="shared" si="3"/>
        <v>0</v>
      </c>
      <c r="N35" s="157">
        <v>0</v>
      </c>
      <c r="O35" s="157">
        <f t="shared" si="4"/>
        <v>0</v>
      </c>
      <c r="P35" s="157">
        <v>0</v>
      </c>
      <c r="Q35" s="157">
        <f t="shared" si="5"/>
        <v>0</v>
      </c>
      <c r="R35" s="157"/>
      <c r="S35" s="157" t="s">
        <v>109</v>
      </c>
      <c r="T35" s="157" t="s">
        <v>101</v>
      </c>
      <c r="U35" s="157">
        <v>0</v>
      </c>
      <c r="V35" s="157">
        <f t="shared" si="6"/>
        <v>0</v>
      </c>
      <c r="W35" s="157"/>
      <c r="X35" s="157" t="s">
        <v>117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118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2">
        <v>28</v>
      </c>
      <c r="B36" s="173" t="s">
        <v>159</v>
      </c>
      <c r="C36" s="180" t="s">
        <v>160</v>
      </c>
      <c r="D36" s="174" t="s">
        <v>161</v>
      </c>
      <c r="E36" s="175">
        <v>1</v>
      </c>
      <c r="F36" s="176"/>
      <c r="G36" s="177">
        <f t="shared" si="0"/>
        <v>0</v>
      </c>
      <c r="H36" s="158"/>
      <c r="I36" s="157">
        <f t="shared" si="1"/>
        <v>0</v>
      </c>
      <c r="J36" s="158"/>
      <c r="K36" s="157">
        <f t="shared" si="2"/>
        <v>0</v>
      </c>
      <c r="L36" s="157">
        <v>21</v>
      </c>
      <c r="M36" s="157">
        <f t="shared" si="3"/>
        <v>0</v>
      </c>
      <c r="N36" s="157">
        <v>0</v>
      </c>
      <c r="O36" s="157">
        <f t="shared" si="4"/>
        <v>0</v>
      </c>
      <c r="P36" s="157">
        <v>0</v>
      </c>
      <c r="Q36" s="157">
        <f t="shared" si="5"/>
        <v>0</v>
      </c>
      <c r="R36" s="157"/>
      <c r="S36" s="157" t="s">
        <v>96</v>
      </c>
      <c r="T36" s="157" t="s">
        <v>101</v>
      </c>
      <c r="U36" s="157">
        <v>0</v>
      </c>
      <c r="V36" s="157">
        <f t="shared" si="6"/>
        <v>0</v>
      </c>
      <c r="W36" s="157"/>
      <c r="X36" s="157" t="s">
        <v>162</v>
      </c>
      <c r="Y36" s="150"/>
      <c r="Z36" s="150"/>
      <c r="AA36" s="150"/>
      <c r="AB36" s="150"/>
      <c r="AC36" s="150"/>
      <c r="AD36" s="150"/>
      <c r="AE36" s="150"/>
      <c r="AF36" s="150"/>
      <c r="AG36" s="150" t="s">
        <v>163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x14ac:dyDescent="0.2">
      <c r="A37" s="160" t="s">
        <v>91</v>
      </c>
      <c r="B37" s="161" t="s">
        <v>64</v>
      </c>
      <c r="C37" s="179" t="s">
        <v>30</v>
      </c>
      <c r="D37" s="162"/>
      <c r="E37" s="163"/>
      <c r="F37" s="164"/>
      <c r="G37" s="165">
        <f>SUMIF(AG38:AG41,"&lt;&gt;NOR",G38:G41)</f>
        <v>0</v>
      </c>
      <c r="H37" s="159"/>
      <c r="I37" s="159">
        <f>SUM(I38:I41)</f>
        <v>0</v>
      </c>
      <c r="J37" s="159"/>
      <c r="K37" s="159">
        <f>SUM(K38:K41)</f>
        <v>0</v>
      </c>
      <c r="L37" s="159"/>
      <c r="M37" s="159">
        <f>SUM(M38:M41)</f>
        <v>0</v>
      </c>
      <c r="N37" s="159"/>
      <c r="O37" s="159">
        <f>SUM(O38:O41)</f>
        <v>0</v>
      </c>
      <c r="P37" s="159"/>
      <c r="Q37" s="159">
        <f>SUM(Q38:Q41)</f>
        <v>0</v>
      </c>
      <c r="R37" s="159"/>
      <c r="S37" s="159"/>
      <c r="T37" s="159"/>
      <c r="U37" s="159"/>
      <c r="V37" s="159">
        <f>SUM(V38:V41)</f>
        <v>0</v>
      </c>
      <c r="W37" s="159"/>
      <c r="X37" s="159"/>
      <c r="AG37" t="s">
        <v>92</v>
      </c>
    </row>
    <row r="38" spans="1:60" outlineLevel="1" x14ac:dyDescent="0.2">
      <c r="A38" s="172">
        <v>29</v>
      </c>
      <c r="B38" s="173" t="s">
        <v>164</v>
      </c>
      <c r="C38" s="180" t="s">
        <v>165</v>
      </c>
      <c r="D38" s="174" t="s">
        <v>161</v>
      </c>
      <c r="E38" s="175">
        <v>1</v>
      </c>
      <c r="F38" s="176"/>
      <c r="G38" s="177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21</v>
      </c>
      <c r="M38" s="157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7"/>
      <c r="S38" s="157" t="s">
        <v>109</v>
      </c>
      <c r="T38" s="157" t="s">
        <v>101</v>
      </c>
      <c r="U38" s="157">
        <v>0</v>
      </c>
      <c r="V38" s="157">
        <f>ROUND(E38*U38,2)</f>
        <v>0</v>
      </c>
      <c r="W38" s="157"/>
      <c r="X38" s="157" t="s">
        <v>162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166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2">
        <v>30</v>
      </c>
      <c r="B39" s="173" t="s">
        <v>167</v>
      </c>
      <c r="C39" s="180" t="s">
        <v>168</v>
      </c>
      <c r="D39" s="174" t="s">
        <v>161</v>
      </c>
      <c r="E39" s="175">
        <v>1</v>
      </c>
      <c r="F39" s="176"/>
      <c r="G39" s="177">
        <f>ROUND(E39*F39,2)</f>
        <v>0</v>
      </c>
      <c r="H39" s="158"/>
      <c r="I39" s="157">
        <f>ROUND(E39*H39,2)</f>
        <v>0</v>
      </c>
      <c r="J39" s="158"/>
      <c r="K39" s="157">
        <f>ROUND(E39*J39,2)</f>
        <v>0</v>
      </c>
      <c r="L39" s="157">
        <v>21</v>
      </c>
      <c r="M39" s="157">
        <f>G39*(1+L39/100)</f>
        <v>0</v>
      </c>
      <c r="N39" s="157">
        <v>0</v>
      </c>
      <c r="O39" s="157">
        <f>ROUND(E39*N39,2)</f>
        <v>0</v>
      </c>
      <c r="P39" s="157">
        <v>0</v>
      </c>
      <c r="Q39" s="157">
        <f>ROUND(E39*P39,2)</f>
        <v>0</v>
      </c>
      <c r="R39" s="157"/>
      <c r="S39" s="157" t="s">
        <v>109</v>
      </c>
      <c r="T39" s="157" t="s">
        <v>101</v>
      </c>
      <c r="U39" s="157">
        <v>0</v>
      </c>
      <c r="V39" s="157">
        <f>ROUND(E39*U39,2)</f>
        <v>0</v>
      </c>
      <c r="W39" s="157"/>
      <c r="X39" s="157" t="s">
        <v>162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166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72">
        <v>31</v>
      </c>
      <c r="B40" s="173" t="s">
        <v>169</v>
      </c>
      <c r="C40" s="180" t="s">
        <v>170</v>
      </c>
      <c r="D40" s="174" t="s">
        <v>106</v>
      </c>
      <c r="E40" s="175">
        <v>6</v>
      </c>
      <c r="F40" s="176"/>
      <c r="G40" s="177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21</v>
      </c>
      <c r="M40" s="157">
        <f>G40*(1+L40/100)</f>
        <v>0</v>
      </c>
      <c r="N40" s="157">
        <v>0</v>
      </c>
      <c r="O40" s="157">
        <f>ROUND(E40*N40,2)</f>
        <v>0</v>
      </c>
      <c r="P40" s="157">
        <v>0</v>
      </c>
      <c r="Q40" s="157">
        <f>ROUND(E40*P40,2)</f>
        <v>0</v>
      </c>
      <c r="R40" s="157"/>
      <c r="S40" s="157" t="s">
        <v>109</v>
      </c>
      <c r="T40" s="157" t="s">
        <v>101</v>
      </c>
      <c r="U40" s="157">
        <v>0</v>
      </c>
      <c r="V40" s="157">
        <f>ROUND(E40*U40,2)</f>
        <v>0</v>
      </c>
      <c r="W40" s="157"/>
      <c r="X40" s="157" t="s">
        <v>162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163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66">
        <v>32</v>
      </c>
      <c r="B41" s="167" t="s">
        <v>171</v>
      </c>
      <c r="C41" s="181" t="s">
        <v>172</v>
      </c>
      <c r="D41" s="168" t="s">
        <v>106</v>
      </c>
      <c r="E41" s="169">
        <v>3</v>
      </c>
      <c r="F41" s="170"/>
      <c r="G41" s="171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21</v>
      </c>
      <c r="M41" s="157">
        <f>G41*(1+L41/100)</f>
        <v>0</v>
      </c>
      <c r="N41" s="157">
        <v>0</v>
      </c>
      <c r="O41" s="157">
        <f>ROUND(E41*N41,2)</f>
        <v>0</v>
      </c>
      <c r="P41" s="157">
        <v>0</v>
      </c>
      <c r="Q41" s="157">
        <f>ROUND(E41*P41,2)</f>
        <v>0</v>
      </c>
      <c r="R41" s="157"/>
      <c r="S41" s="157" t="s">
        <v>109</v>
      </c>
      <c r="T41" s="157" t="s">
        <v>101</v>
      </c>
      <c r="U41" s="157">
        <v>0</v>
      </c>
      <c r="V41" s="157">
        <f>ROUND(E41*U41,2)</f>
        <v>0</v>
      </c>
      <c r="W41" s="157"/>
      <c r="X41" s="157" t="s">
        <v>162</v>
      </c>
      <c r="Y41" s="150"/>
      <c r="Z41" s="150"/>
      <c r="AA41" s="150"/>
      <c r="AB41" s="150"/>
      <c r="AC41" s="150"/>
      <c r="AD41" s="150"/>
      <c r="AE41" s="150"/>
      <c r="AF41" s="150"/>
      <c r="AG41" s="150" t="s">
        <v>163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x14ac:dyDescent="0.2">
      <c r="A42" s="3"/>
      <c r="B42" s="4"/>
      <c r="C42" s="182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AE42">
        <v>15</v>
      </c>
      <c r="AF42">
        <v>21</v>
      </c>
      <c r="AG42" t="s">
        <v>78</v>
      </c>
    </row>
    <row r="43" spans="1:60" x14ac:dyDescent="0.2">
      <c r="A43" s="153"/>
      <c r="B43" s="154" t="s">
        <v>31</v>
      </c>
      <c r="C43" s="183"/>
      <c r="D43" s="155"/>
      <c r="E43" s="156"/>
      <c r="F43" s="156"/>
      <c r="G43" s="178">
        <f>G8+G37</f>
        <v>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AE43">
        <f>SUMIF(L7:L41,AE42,G7:G41)</f>
        <v>0</v>
      </c>
      <c r="AF43">
        <f>SUMIF(L7:L41,AF42,G7:G41)</f>
        <v>0</v>
      </c>
      <c r="AG43" t="s">
        <v>173</v>
      </c>
    </row>
    <row r="44" spans="1:60" x14ac:dyDescent="0.2">
      <c r="A44" s="3"/>
      <c r="B44" s="4"/>
      <c r="C44" s="182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3"/>
      <c r="B45" s="4"/>
      <c r="C45" s="182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A46" s="261" t="s">
        <v>174</v>
      </c>
      <c r="B46" s="261"/>
      <c r="C46" s="262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">
      <c r="A47" s="242"/>
      <c r="B47" s="243"/>
      <c r="C47" s="244"/>
      <c r="D47" s="243"/>
      <c r="E47" s="243"/>
      <c r="F47" s="243"/>
      <c r="G47" s="24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G47" t="s">
        <v>175</v>
      </c>
    </row>
    <row r="48" spans="1:60" x14ac:dyDescent="0.2">
      <c r="A48" s="246"/>
      <c r="B48" s="247"/>
      <c r="C48" s="248"/>
      <c r="D48" s="247"/>
      <c r="E48" s="247"/>
      <c r="F48" s="247"/>
      <c r="G48" s="249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33" x14ac:dyDescent="0.2">
      <c r="A49" s="246"/>
      <c r="B49" s="247"/>
      <c r="C49" s="248"/>
      <c r="D49" s="247"/>
      <c r="E49" s="247"/>
      <c r="F49" s="247"/>
      <c r="G49" s="249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33" x14ac:dyDescent="0.2">
      <c r="A50" s="246"/>
      <c r="B50" s="247"/>
      <c r="C50" s="248"/>
      <c r="D50" s="247"/>
      <c r="E50" s="247"/>
      <c r="F50" s="247"/>
      <c r="G50" s="249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33" x14ac:dyDescent="0.2">
      <c r="A51" s="250"/>
      <c r="B51" s="251"/>
      <c r="C51" s="252"/>
      <c r="D51" s="251"/>
      <c r="E51" s="251"/>
      <c r="F51" s="251"/>
      <c r="G51" s="25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">
      <c r="A52" s="3"/>
      <c r="B52" s="4"/>
      <c r="C52" s="182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">
      <c r="C53" s="184"/>
      <c r="D53" s="10"/>
      <c r="AG53" t="s">
        <v>176</v>
      </c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CLU/cLa+uk6ybdRGdr9aOgdPMbyGR3MOL1v64DRHniS+MdUcZZLVmoQwDdznITXs71l4RppMQ5JVUTHxwF1yg==" saltValue="iYWTnAZ8lVc5wod51FOxBw==" spinCount="100000" sheet="1" objects="1" scenarios="1"/>
  <mergeCells count="6">
    <mergeCell ref="A47:G51"/>
    <mergeCell ref="A1:G1"/>
    <mergeCell ref="C2:G2"/>
    <mergeCell ref="C3:G3"/>
    <mergeCell ref="C4:G4"/>
    <mergeCell ref="A46:C4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FilipKucera</dc:creator>
  <cp:lastModifiedBy>Jarošová Hana Bc.</cp:lastModifiedBy>
  <cp:lastPrinted>2019-03-19T12:27:02Z</cp:lastPrinted>
  <dcterms:created xsi:type="dcterms:W3CDTF">2009-04-08T07:15:50Z</dcterms:created>
  <dcterms:modified xsi:type="dcterms:W3CDTF">2019-08-12T06:13:39Z</dcterms:modified>
</cp:coreProperties>
</file>